
<file path=[Content_Types].xml><?xml version="1.0" encoding="utf-8"?>
<Types xmlns="http://schemas.openxmlformats.org/package/2006/content-types">
  <Default Extension="rels" ContentType="application/vnd.openxmlformats-package.relationships+xml"/>
  <Default Extension="xlbin" ContentType="application/vnd.openxmlformats-officedocument.spreadsheetml.printerSettings"/>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space="preserve">
  <fileVersion lastEdited="4" lowestEdited="4" rupBuild="3820"/>
  <workbookPr date1904="0"/>
  <bookViews>
    <workbookView activeTab="0"/>
  </bookViews>
  <sheets>
    <sheet name="FAIR VALUE" sheetId="1" r:id="rId1"/>
    <sheet name="QUOTES" sheetId="2" r:id="rId2"/>
    <sheet name="Sheet3" sheetId="3" r:id="rId3"/>
  </sheets>
  <calcPr calcMode="auto" iterate="1" iterateCount="100" iterateDelta="0.001"/>
  <webPublishing codePage="1252"/>
</workbook>
</file>

<file path=xl/sharedStrings.xml><?xml version="1.0" encoding="utf-8"?>
<sst xmlns="http://schemas.openxmlformats.org/spreadsheetml/2006/main" xml:space="preserve" uniqueCount="32" count="32">
  <si>
    <t>Company Name</t>
  </si>
  <si>
    <t>Ticker</t>
  </si>
  <si>
    <t>Margin of Safety</t>
  </si>
  <si>
    <t>Current Price</t>
  </si>
  <si>
    <t>AFSI</t>
  </si>
  <si>
    <t>CGA</t>
  </si>
  <si>
    <t>DDD</t>
  </si>
  <si>
    <t>DGS</t>
  </si>
  <si>
    <t>EBIX</t>
  </si>
  <si>
    <t>ES</t>
  </si>
  <si>
    <t>GFIG</t>
  </si>
  <si>
    <t>GlaxoSmithKline</t>
  </si>
  <si>
    <t>GSK</t>
  </si>
  <si>
    <t>HTH</t>
  </si>
  <si>
    <t>Intel</t>
  </si>
  <si>
    <t>INTC</t>
  </si>
  <si>
    <t>ITRN</t>
  </si>
  <si>
    <t>PCL</t>
  </si>
  <si>
    <t>PEB</t>
  </si>
  <si>
    <t>ROC</t>
  </si>
  <si>
    <t>SSW</t>
  </si>
  <si>
    <t>WFC</t>
  </si>
  <si>
    <t>YONG</t>
  </si>
  <si>
    <t>Company Name</t>
  </si>
  <si>
    <t>INTC 01/21/2012 17.50 C</t>
  </si>
  <si>
    <t>INTC 01/19/2013 15.00 C</t>
  </si>
  <si>
    <t>INTC 01/19/2013 10.00 C</t>
  </si>
  <si>
    <t>Yahoo</t>
  </si>
  <si>
    <t>YHOO 01/19/2013 5.00 C</t>
  </si>
  <si>
    <t>INSTRUCTIONS FOR USE</t>
  </si>
  <si>
    <t>TICKERS</t>
  </si>
  <si>
    <t>QUOTES</t>
  </si>
</sst>
</file>

<file path=xl/styles.xml><?xml version="1.0" encoding="utf-8"?>
<styleSheet xmlns="http://schemas.openxmlformats.org/spreadsheetml/2006/main" xml:space="preserve"/>
</file>

<file path=xl/_rels/workbook.xml.rels><?xml version="1.0" encoding="UTF-8"?>
<Relationships xmlns="http://schemas.openxmlformats.org/package/2006/relationships">
  <Relationship Id="rId5" Type="http://schemas.openxmlformats.org/officeDocument/2006/relationships/styles" Target="styles.xml"/>
  <Relationship Id="rId4" Type="http://schemas.openxmlformats.org/officeDocument/2006/relationships/sharedStrings" Target="sharedStrings.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worksheets/sheet1.xml><?xml version="1.0" encoding="utf-8"?>
<worksheet xmlns="http://schemas.openxmlformats.org/spreadsheetml/2006/main" xmlns:r="http://schemas.openxmlformats.org/officeDocument/2006/relationships">
  <dimension ref="A1:K40"/>
  <sheetViews>
    <sheetView workbookViewId="0" tabSelected="1">
      <selection activeCell="A38" sqref="A38"/>
    </sheetView>
  </sheetViews>
  <sheetFormatPr defaultRowHeight="12.75"/>
  <cols>
    <col min="1" max="1" width="58.85361" bestFit="1" customWidth="1"/>
    <col min="2" max="2" width="23.28431" bestFit="1" customWidth="1"/>
    <col min="3" max="4" width="12.14213" customWidth="1"/>
    <col min="5" max="5" width="12.85637" customWidth="1"/>
    <col min="6" max="6" width="8.999459" customWidth="1"/>
    <col min="7" max="7" width="12.14213" customWidth="1"/>
    <col min="8" max="8" width="10.99934" customWidth="1"/>
    <col min="9" max="9" width="15.57049" customWidth="1"/>
    <col min="10" max="10" width="17.57037" customWidth="1"/>
    <col min="11" max="11" width="9.142308"/>
  </cols>
  <sheetData>
    <row r="1" spans="1:11">
      <c r="A1" t="str">
        <v>BAILOUT PORTFOLIO FAIR VALUE TABLE</v>
      </c>
      <c r="B1" t="str">
        <v>USE AT YOUR OWN RISK - DO YOUR OWN DUE DILIGENCE!</v>
      </c>
    </row>
    <row r="2" spans="1:11">
      <c r="A2" t="str">
        <v>Last Update: July 21, 2011</v>
      </c>
    </row>
    <row r="4" spans="1:11">
      <c r="A4" t="str">
        <v>These are the long-term, core holdings. Hedges, opportunistic option strategies and longer term strategies which involve combinations of stocks and options are not shown below.</v>
      </c>
    </row>
    <row r="5" spans="1:11">
      <c r="A5" t="str">
        <v>Dividends and option proceeds are not included in return calculations.</v>
      </c>
    </row>
    <row r="7" spans="1:11">
      <c r="A7" t="str">
        <v>Instructions for use are below the table.</v>
      </c>
    </row>
    <row r="8" spans="1:11">
      <c r="A8"/>
      <c r="C8" t="str">
        <v>Things to consider when you buy.</v>
      </c>
      <c r="G8" t="str">
        <v>Portfolio Statistics</v>
      </c>
    </row>
    <row r="9" spans="1:11" ht="56.25" customHeight="1">
      <c r="A9" t="s">
        <v>0</v>
      </c>
      <c r="B9" t="s">
        <v>1</v>
      </c>
      <c r="C9" t="s">
        <v>2</v>
      </c>
      <c r="D9" t="str">
        <v>Buy Around</v>
      </c>
      <c r="E9" t="str">
        <v>Fair Value</v>
      </c>
      <c r="F9" t="s">
        <v>3</v>
      </c>
      <c r="G9" t="str">
        <v>Avgerage Cost Basis</v>
      </c>
      <c r="H9" t="str">
        <v>Total # of Shares</v>
      </c>
      <c r="I9" t="str">
        <v>Percentage of Portfolio</v>
      </c>
      <c r="J9" t="str">
        <v>Increase (decrease) in share price</v>
      </c>
    </row>
    <row r="10" spans="1:11">
      <c r="A10" t="str">
        <v>AmTrust Financial Services</v>
      </c>
      <c r="B10" t="s">
        <v>4</v>
      </c>
      <c r="C10">
        <v>0.15</v>
      </c>
      <c r="D10">
        <f>E10-(E10*C10)</f>
        <v>19.55</v>
      </c>
      <c r="E10">
        <v>23</v>
      </c>
      <c r="F10">
        <f>vlookup(B10,QUOTES!$A$2:$B$100,2,0)</f>
        <v>23.81</v>
      </c>
      <c r="G10">
        <v>18.55</v>
      </c>
      <c r="H10">
        <v>1100</v>
      </c>
      <c r="I10">
        <f>(H10*G10)/1000000</f>
        <v>0.020405</v>
      </c>
      <c r="J10">
        <f>(F10-G10)/G10</f>
        <v>0.28355795148248</v>
      </c>
    </row>
    <row r="11" spans="1:11">
      <c r="A11" t="str">
        <v>China Green Agriculture</v>
      </c>
      <c r="B11" t="s">
        <v>5</v>
      </c>
      <c r="C11">
        <v>0.4</v>
      </c>
      <c r="D11">
        <f>E11-(E11*C11)</f>
        <v>7.8</v>
      </c>
      <c r="E11">
        <v>13</v>
      </c>
      <c r="F11">
        <f>vlookup(B11,QUOTES!$A$2:$B$100,2,0)</f>
        <v>5.28</v>
      </c>
      <c r="G11">
        <v>2.75</v>
      </c>
      <c r="H11">
        <v>18200</v>
      </c>
      <c r="I11">
        <f>(H11*G11)/1000000</f>
        <v>0.05005</v>
      </c>
      <c r="J11">
        <f>(F11-G11)/G11</f>
        <v>0.92</v>
      </c>
    </row>
    <row r="12" spans="1:11">
      <c r="A12" t="str">
        <v>3D Systems</v>
      </c>
      <c r="B12" t="s">
        <v>6</v>
      </c>
      <c r="C12">
        <v>0.2</v>
      </c>
      <c r="D12">
        <f>E12-(E12*C12)</f>
        <v>21.6</v>
      </c>
      <c r="E12">
        <v>27</v>
      </c>
      <c r="F12">
        <f>vlookup(B12,QUOTES!$A$2:$B$100,2,0)</f>
        <v>26.71</v>
      </c>
      <c r="G12">
        <f>(55-2)/2</f>
        <v>26.5</v>
      </c>
      <c r="H12">
        <f>500*2</f>
        <v>1000</v>
      </c>
      <c r="I12">
        <f>(H12*G12)/1000000</f>
        <v>0.0265</v>
      </c>
      <c r="J12">
        <f>(F12-G12)/G12</f>
        <v>0.00792452830188682</v>
      </c>
    </row>
    <row r="13" spans="1:11">
      <c r="A13" t="str">
        <v>WisdomTree Emerging Markets SmallCap Dividend Fund</v>
      </c>
      <c r="B13" t="s">
        <v>7</v>
      </c>
      <c r="C13">
        <v>0.14</v>
      </c>
      <c r="D13">
        <f>E13-(E13*C13)</f>
        <v>55.04</v>
      </c>
      <c r="E13">
        <v>64</v>
      </c>
      <c r="F13">
        <f>vlookup(B13,QUOTES!$A$2:$B$100,2,0)</f>
        <v>53.28</v>
      </c>
      <c r="G13">
        <v>51.52</v>
      </c>
      <c r="H13">
        <v>600</v>
      </c>
      <c r="I13">
        <f>(H13*G13)/1000000</f>
        <v>0.030912</v>
      </c>
      <c r="J13">
        <f>(F13-G13)/G13</f>
        <v>0.0341614906832298</v>
      </c>
    </row>
    <row r="14" spans="1:11">
      <c r="A14" t="str">
        <v>Ebix, Inc.</v>
      </c>
      <c r="B14" t="s">
        <v>8</v>
      </c>
      <c r="C14">
        <v>0.25</v>
      </c>
      <c r="D14">
        <f>E14-(E14*C14)</f>
        <v>18</v>
      </c>
      <c r="E14">
        <v>24</v>
      </c>
      <c r="F14">
        <f>vlookup(B14,QUOTES!$A$2:$B$100,2,0)</f>
        <v>19.42</v>
      </c>
      <c r="G14">
        <f>average(18.45,18)</f>
        <v>18.225</v>
      </c>
      <c r="H14">
        <v>1600</v>
      </c>
      <c r="I14">
        <f>(H14*G14)/1000000</f>
        <v>0.02916</v>
      </c>
      <c r="J14">
        <f>(F14-G14)/G14</f>
        <v>0.0655692729766804</v>
      </c>
    </row>
    <row r="15" spans="1:11">
      <c r="A15" t="str">
        <v>Energy Solutions Inc.</v>
      </c>
      <c r="B15" t="s">
        <v>9</v>
      </c>
      <c r="C15">
        <v>0.25</v>
      </c>
      <c r="D15">
        <f>E15-(E15*C15)</f>
        <v>6.375</v>
      </c>
      <c r="E15">
        <f>average(4,13)</f>
        <v>8.5</v>
      </c>
      <c r="F15">
        <f>vlookup(B15,QUOTES!$A$2:$B$100,2,0)</f>
        <v>5.28</v>
      </c>
      <c r="G15">
        <v>4.62</v>
      </c>
      <c r="H15">
        <v>10800</v>
      </c>
      <c r="I15">
        <f>(H15*G15)/1000000</f>
        <v>0.049896</v>
      </c>
      <c r="J15">
        <f>(F15-G15)/G15</f>
        <v>0.142857142857143</v>
      </c>
    </row>
    <row r="16" spans="1:11">
      <c r="A16" t="str">
        <v>GFI Group, Inc.</v>
      </c>
      <c r="B16" t="s">
        <v>10</v>
      </c>
      <c r="C16">
        <v>0.3</v>
      </c>
      <c r="D16">
        <f>E16-(E16*C16)</f>
        <v>6.3</v>
      </c>
      <c r="E16">
        <v>9</v>
      </c>
      <c r="F16">
        <f>vlookup(B16,QUOTES!$A$2:$B$100,2,0)</f>
        <v>4.69</v>
      </c>
      <c r="G16">
        <v>3.3</v>
      </c>
      <c r="H16">
        <v>15200</v>
      </c>
      <c r="I16">
        <f>(H16*G16)/1000000</f>
        <v>0.05016</v>
      </c>
      <c r="J16">
        <f>(F16-G16)/G16</f>
        <v>0.421212121212121</v>
      </c>
    </row>
    <row r="17" spans="1:11">
      <c r="A17" t="s">
        <v>11</v>
      </c>
      <c r="B17" t="s">
        <v>12</v>
      </c>
      <c r="C17">
        <v>0.16</v>
      </c>
      <c r="D17">
        <f>E17-(E17*C17)</f>
        <v>39.9</v>
      </c>
      <c r="E17">
        <v>47.5</v>
      </c>
      <c r="F17">
        <f>vlookup(B17,QUOTES!$A$2:$B$100,2,0)</f>
        <v>43.89</v>
      </c>
      <c r="G17">
        <f>average(42.5,40)</f>
        <v>41.25</v>
      </c>
      <c r="H17">
        <v>1000</v>
      </c>
      <c r="I17">
        <f>(H17*G17)/1000000</f>
        <v>0.04125</v>
      </c>
      <c r="J17">
        <f>(F17-G17)/G17</f>
        <v>0.064</v>
      </c>
    </row>
    <row r="18" spans="1:11">
      <c r="A18" t="str">
        <v>Hilltop Holdings Inc.</v>
      </c>
      <c r="B18" t="s">
        <v>13</v>
      </c>
      <c r="C18">
        <v>0.3</v>
      </c>
      <c r="D18">
        <f>E18-(E18*C18)</f>
        <v>8.463</v>
      </c>
      <c r="E18">
        <f>average(9.18,15)</f>
        <v>12.09</v>
      </c>
      <c r="F18">
        <f>vlookup(B18,QUOTES!$A$2:$B$100,2,0)</f>
        <v>8.88</v>
      </c>
      <c r="G18">
        <v>8.939</v>
      </c>
      <c r="H18">
        <v>2200</v>
      </c>
      <c r="I18">
        <f>(H18*G18)/1000000</f>
        <v>0.0196658</v>
      </c>
      <c r="J18">
        <f>(F18-G18)/G18</f>
        <v>-0.00660029086027512</v>
      </c>
    </row>
    <row r="19" spans="1:11">
      <c r="A19" t="s">
        <v>14</v>
      </c>
      <c r="B19" t="s">
        <v>15</v>
      </c>
      <c r="C19">
        <v>0.18</v>
      </c>
      <c r="D19">
        <f>E19-(E19*C19)</f>
        <v>20.5</v>
      </c>
      <c r="E19">
        <v>25</v>
      </c>
      <c r="F19">
        <f>vlookup(B19,QUOTES!$A$2:$B$100,2,0)</f>
        <v>22.81</v>
      </c>
      <c r="G19">
        <v>19.58</v>
      </c>
      <c r="H19">
        <v>1800</v>
      </c>
      <c r="I19">
        <f>(H19*G19)/1000000</f>
        <v>0.035244</v>
      </c>
      <c r="J19">
        <f>(F19-G19)/G19</f>
        <v>0.164964249233912</v>
      </c>
    </row>
    <row r="20" spans="1:11">
      <c r="A20" t="str">
        <v>Ituran Location and Control</v>
      </c>
      <c r="B20" t="s">
        <v>16</v>
      </c>
      <c r="C20">
        <v>0.35</v>
      </c>
      <c r="D20">
        <f>E20-(E20*C20)</f>
        <v>15.6</v>
      </c>
      <c r="E20">
        <f>average(20,28)</f>
        <v>24</v>
      </c>
      <c r="F20">
        <f>vlookup(B20,QUOTES!$A$2:$B$100,2,0)</f>
        <v>14.15</v>
      </c>
      <c r="G20">
        <v>14.98</v>
      </c>
      <c r="H20">
        <v>1800</v>
      </c>
      <c r="I20">
        <f>(H20*G20)/1000000</f>
        <v>0.026964</v>
      </c>
      <c r="J20">
        <f>(F20-G20)/G20</f>
        <v>-0.0554072096128171</v>
      </c>
    </row>
    <row r="21" spans="1:11">
      <c r="A21" t="str">
        <v>Plum Creek Timber</v>
      </c>
      <c r="B21" t="s">
        <v>17</v>
      </c>
      <c r="C21">
        <v>0.15</v>
      </c>
      <c r="D21">
        <f>E21-(E21*C21)</f>
        <v>34</v>
      </c>
      <c r="E21">
        <v>40</v>
      </c>
      <c r="F21">
        <f>vlookup(B21,QUOTES!$A$2:$B$100,2,0)</f>
        <v>41.19</v>
      </c>
      <c r="G21">
        <v>31.95</v>
      </c>
      <c r="H21">
        <v>1000</v>
      </c>
      <c r="I21">
        <f>(H21*G21)/1000000</f>
        <v>0.03195</v>
      </c>
      <c r="J21">
        <f>(F21-G21)/G21</f>
        <v>0.289201877934272</v>
      </c>
    </row>
    <row r="22" spans="1:11">
      <c r="A22" t="str">
        <v>Pebblebrook Hotel Trust</v>
      </c>
      <c r="B22" t="s">
        <v>18</v>
      </c>
      <c r="C22">
        <f>0.4</f>
        <v>0.4</v>
      </c>
      <c r="D22">
        <f>E22-(E22*C22)</f>
        <v>21</v>
      </c>
      <c r="E22">
        <v>35</v>
      </c>
      <c r="F22">
        <f>vlookup(B22,QUOTES!$A$2:$B$100,2,0)</f>
        <v>20.45</v>
      </c>
      <c r="G22">
        <v>21.55</v>
      </c>
      <c r="H22">
        <v>1400</v>
      </c>
      <c r="I22">
        <f>(H22*G22)/1000000</f>
        <v>0.03017</v>
      </c>
      <c r="J22">
        <f>(F22-G22)/G22</f>
        <v>-0.0510440835266822</v>
      </c>
    </row>
    <row r="23" spans="1:11">
      <c r="A23" t="str">
        <v>Rockwood Holdings</v>
      </c>
      <c r="B23" t="s">
        <v>19</v>
      </c>
      <c r="C23">
        <v>0.12</v>
      </c>
      <c r="D23">
        <f>E23-(E23*C23)</f>
        <v>49.28</v>
      </c>
      <c r="E23">
        <v>56</v>
      </c>
      <c r="F23">
        <f>vlookup(B23,QUOTES!$A$2:$B$100,2,0)</f>
        <v>60.66</v>
      </c>
      <c r="G23">
        <v>41.95</v>
      </c>
      <c r="H23">
        <v>600</v>
      </c>
      <c r="I23">
        <f>(H23*G23)/1000000</f>
        <v>0.02517</v>
      </c>
      <c r="J23">
        <f>(F23-G23)/G23</f>
        <v>0.446007151370679</v>
      </c>
    </row>
    <row r="24" spans="1:11">
      <c r="A24" t="str">
        <v>Seaspan Corporation</v>
      </c>
      <c r="B24" t="s">
        <v>20</v>
      </c>
      <c r="C24">
        <v>0.25</v>
      </c>
      <c r="D24">
        <f>E24-(E24*C24)</f>
        <v>15</v>
      </c>
      <c r="E24">
        <v>20</v>
      </c>
      <c r="F24">
        <f>vlookup(B24,QUOTES!$A$2:$B$100,2,0)</f>
        <v>14.57</v>
      </c>
      <c r="G24">
        <v>11.05</v>
      </c>
      <c r="H24">
        <v>2700</v>
      </c>
      <c r="I24">
        <f>(H24*G24)/1000000</f>
        <v>0.029835</v>
      </c>
      <c r="J24">
        <f>(F24-G24)/G24</f>
        <v>0.318552036199095</v>
      </c>
    </row>
    <row r="25" spans="1:11">
      <c r="A25" t="str">
        <v>Wells Fargo &amp; Company</v>
      </c>
      <c r="B25" t="s">
        <v>21</v>
      </c>
      <c r="C25">
        <v>0.16</v>
      </c>
      <c r="D25">
        <f>E25-(E25*C25)</f>
        <v>31.08</v>
      </c>
      <c r="E25">
        <v>37</v>
      </c>
      <c r="F25">
        <f>vlookup(B25,QUOTES!$A$2:$B$100,2,0)</f>
        <v>29.38</v>
      </c>
      <c r="G25">
        <f>32.5-1.34</f>
        <v>31.16</v>
      </c>
      <c r="H25">
        <v>600</v>
      </c>
      <c r="I25">
        <f>(H25*G25)/1000000</f>
        <v>0.018696</v>
      </c>
      <c r="J25">
        <f>(F25-G25)/G25</f>
        <v>-0.0571245186136072</v>
      </c>
    </row>
    <row r="26" spans="1:11">
      <c r="A26" t="str">
        <v>Yongye International Inc.</v>
      </c>
      <c r="B26" t="s">
        <v>22</v>
      </c>
      <c r="C26">
        <v>0.4</v>
      </c>
      <c r="D26">
        <f>E26-(E26*C26)</f>
        <v>7.2</v>
      </c>
      <c r="E26">
        <v>12</v>
      </c>
      <c r="F26">
        <f>vlookup(B26,QUOTES!$A$2:$B$100,2,0)</f>
        <v>4.95</v>
      </c>
      <c r="G26">
        <f>average(7.9,7.5)</f>
        <v>7.7</v>
      </c>
      <c r="H26">
        <v>7000</v>
      </c>
      <c r="I26">
        <f>(H26*G26)/1000000</f>
        <v>0.0539</v>
      </c>
      <c r="J26">
        <f>(F26-G26)/G26</f>
        <v>-0.357142857142857</v>
      </c>
    </row>
    <row r="28" spans="1:11">
      <c r="A28" t="str">
        <v>The Portfolio has some long-term LEAPS calls. These are similar to long-term stock purchases and are therefore included here.</v>
      </c>
    </row>
    <row r="30" spans="1:11">
      <c r="A30" t="s">
        <v>23</v>
      </c>
      <c r="B30" t="s">
        <v>1</v>
      </c>
      <c r="C30" t="s">
        <v>2</v>
      </c>
      <c r="D30" t="str">
        <v>Buy Underlying Around</v>
      </c>
      <c r="E30" t="str">
        <v>Fair Value of Underlying</v>
      </c>
      <c r="F30" t="s">
        <v>3</v>
      </c>
      <c r="G30" t="str">
        <v>Avg Cost</v>
      </c>
      <c r="H30" t="str">
        <v>Total # of Contracts</v>
      </c>
      <c r="I30" t="str">
        <v>Percentage if Converted to Shares</v>
      </c>
      <c r="J30" t="str">
        <v>Increase (decrease) in premium</v>
      </c>
    </row>
    <row r="31" spans="1:11">
      <c r="A31" t="s">
        <v>14</v>
      </c>
      <c r="B31" t="s">
        <v>24</v>
      </c>
      <c r="C31">
        <v>0.18</v>
      </c>
      <c r="D31">
        <f>E31-(E31*C31)</f>
        <v>16.81</v>
      </c>
      <c r="E31">
        <v>20.5</v>
      </c>
      <c r="F31">
        <f>vlookup(B31,QUOTES!$A$2:$B$100,2,0)</f>
        <v>5.35</v>
      </c>
      <c r="G31">
        <v>4.5</v>
      </c>
      <c r="H31">
        <v>10</v>
      </c>
      <c r="I31">
        <f>(H31*100*17.5)/1000000</f>
        <v>0.0175</v>
      </c>
      <c r="J31">
        <f>(F31-G31)/G31</f>
        <v>0.188888888888889</v>
      </c>
    </row>
    <row r="32" spans="1:11">
      <c r="A32" t="s">
        <v>14</v>
      </c>
      <c r="B32" t="s">
        <v>25</v>
      </c>
      <c r="C32">
        <v>0.18</v>
      </c>
      <c r="D32">
        <f>E32-(E32*C32)</f>
        <v>16.81</v>
      </c>
      <c r="E32">
        <v>20.5</v>
      </c>
      <c r="F32">
        <f>vlookup(B32,QUOTES!$A$2:$B$100,2,0)</f>
        <v>7.85</v>
      </c>
      <c r="G32">
        <v>4.8</v>
      </c>
      <c r="H32">
        <v>10</v>
      </c>
      <c r="I32">
        <f>(H32*100*15)/1000000</f>
        <v>0.015</v>
      </c>
      <c r="J32">
        <f>(F32-G32)/G32</f>
        <v>0.635416666666667</v>
      </c>
    </row>
    <row r="33" spans="1:11">
      <c r="A33" t="s">
        <v>14</v>
      </c>
      <c r="B33" t="s">
        <v>26</v>
      </c>
      <c r="C33">
        <v>0.18</v>
      </c>
      <c r="D33">
        <f>E33-(E33*C33)</f>
        <v>16.81</v>
      </c>
      <c r="E33">
        <v>20.5</v>
      </c>
      <c r="F33">
        <f>vlookup(B33,QUOTES!$A$2:$B$100,2,0)</f>
        <v>12.8</v>
      </c>
      <c r="G33">
        <v>10.53</v>
      </c>
      <c r="H33">
        <v>10</v>
      </c>
      <c r="I33">
        <f>(H33*100*10)/1000000</f>
        <v>0.01</v>
      </c>
      <c r="J33">
        <f>(F33-G33)/G33</f>
        <v>0.215574548907882</v>
      </c>
    </row>
    <row r="34" spans="1:11">
      <c r="A34" t="s">
        <v>27</v>
      </c>
      <c r="B34" t="s">
        <v>28</v>
      </c>
      <c r="C34">
        <v>0.2</v>
      </c>
      <c r="D34">
        <f>E34-(E34*C34)</f>
        <v>16</v>
      </c>
      <c r="E34">
        <v>20</v>
      </c>
      <c r="F34">
        <f>vlookup(B34,QUOTES!$A$2:$B$100,2,0)</f>
        <v>8.3</v>
      </c>
      <c r="G34">
        <v>11.45</v>
      </c>
      <c r="H34">
        <v>20</v>
      </c>
      <c r="I34">
        <f>(H34*100*5)/1000000</f>
        <v>0.01</v>
      </c>
      <c r="J34">
        <f>(F34-G34)/G34</f>
        <v>-0.275109170305677</v>
      </c>
    </row>
    <row r="36" spans="1:11">
      <c r="A36" t="s">
        <v>29</v>
      </c>
    </row>
    <row r="38" spans="1:11">
      <c r="A38" t="str">
        <v>Here's an example. Let's say you want to duplicate the BAILOUT PORTFOLIO's holdings as closely as you can. You have (or will have) $100,000 dollars availlable for investment. You have done some research and decided that you want to buy EBIX. You notice that the Buy around price is $18, which is less than the current price of $19.42. So this looks like a good candidate. You see that the BAILOUT's percentage of ownership is 3%. 3% of $100,000 is $3,000.  At today's share price of $19.42, $3,000 will buy you 154 shares. If you want to use options on EBIX, you will want to by in lots of 100, so you can either purchase 100 shares, or increase your allocation a bit and buy 200. I would suggest that the most prudent course is to purchase 100 shares, and then use optoin strategies to get more shres at a lower price, or pehraps the market will hand you a good deal down the road.
Here's another example. Let's say you joined the Newsletter crowd after PCL made it's run up. The current price of $41.19 is higher than the fair value estimate of the stock, and much higher than the $34 buy-around price. But you want PCL, because it's just so enticing. You can use this information to sell puts on PCL that would net you shares around the suggested purchase price. For example,  you might find $35 PUTS that sell for $1.50. That would give you shares of PCL at $33.50, $0.50 below the buy-around price. So just because a stock is trading above the buy-around price doesn't mean you don't have some alternatives.
Here's a brief description of some of the more important columns:
FAIR VALUE: This is my estimate of what the company is worth. I get to this in various ways, depending on the company, but it involves considering how much cash, debt and assets the company has as well as some other things. It is "fuzzy" and is actually a range of values. The price given above is the median between the low end and the high end of my estimate.
Margin of Safety: This is how much safety I want in case I am wrong, or in case the company runs into some kind of trouble. There are various things that go into this, but certainly country risk (companies in China will usually have a much greater margin of safety than comapnies in the U.S.), sector risk, and various other things (not necessarily all the same for each company) go into my deciding how much Margin of Safety I will insist on before purchasing shares. You don't have to agree with me - if you think mine are too high or too low, just put your own in there.
Buy-around Price: This is the price that you get if you deduct the Margin of Safety from the Fair Value.  Lower is always better, but if a stock is trading somewhat above the Fair Value price, and you think it is something you want, I wouldn't necessarily say it would be a bad thing to purchase it.
HOW TO USE THE QUOTES SHEET
You will notice that there is a sheet named QUOTES. This is so you can cut and paste prices from your broker or a data service which makes it easier to update than typing in the numbers.
Excel has a method of getting these automatically. I don't use excel, but if you are, you might want to modify the Current Price cells so that they do web enquiries.</v>
      </c>
    </row>
  </sheetData>
  <sheetProtection formatCells="0" formatColumns="0" formatRows="0" insertColumns="0" insertRows="0" insertHyperlinks="0" deleteColumns="0" deleteRows="0" selectLockedCells="1" sort="0" autoFilter="0" pivotTables="0" selectUnlockedCells="1"/>
  <printOptions/>
  <pageMargins left="1" right="1" top="1.667" bottom="1.667" header="1" footer="1"/>
  <pageSetup/>
</worksheet>
</file>

<file path=xl/worksheets/sheet2.xml><?xml version="1.0" encoding="utf-8"?>
<worksheet xmlns="http://schemas.openxmlformats.org/spreadsheetml/2006/main" xmlns:r="http://schemas.openxmlformats.org/officeDocument/2006/relationships">
  <dimension ref="A1:C22"/>
  <sheetViews>
    <sheetView workbookViewId="0">
      <selection activeCell="D6" sqref="D6"/>
    </sheetView>
  </sheetViews>
  <sheetFormatPr defaultRowHeight="12.75"/>
  <cols>
    <col min="1" max="1" width="23.28431" bestFit="1" customWidth="1"/>
    <col min="2" max="3" width="9.142308"/>
  </cols>
  <sheetData>
    <row r="1" spans="1:3">
      <c r="A1" t="s">
        <v>30</v>
      </c>
      <c r="B1" t="s">
        <v>31</v>
      </c>
    </row>
    <row r="2" spans="1:3">
      <c r="A2" t="s">
        <v>4</v>
      </c>
      <c r="B2">
        <v>23.81</v>
      </c>
    </row>
    <row r="3" spans="1:3">
      <c r="A3" t="s">
        <v>5</v>
      </c>
      <c r="B3">
        <v>5.28</v>
      </c>
    </row>
    <row r="4" spans="1:3">
      <c r="A4" t="s">
        <v>6</v>
      </c>
      <c r="B4">
        <v>26.71</v>
      </c>
    </row>
    <row r="5" spans="1:3">
      <c r="A5" t="s">
        <v>7</v>
      </c>
      <c r="B5">
        <v>53.28</v>
      </c>
    </row>
    <row r="6" spans="1:3">
      <c r="A6" t="s">
        <v>8</v>
      </c>
      <c r="B6">
        <v>19.42</v>
      </c>
    </row>
    <row r="7" spans="1:3">
      <c r="A7" t="s">
        <v>9</v>
      </c>
      <c r="B7">
        <v>5.28</v>
      </c>
    </row>
    <row r="8" spans="1:3">
      <c r="A8" t="s">
        <v>10</v>
      </c>
      <c r="B8">
        <v>4.69</v>
      </c>
    </row>
    <row r="9" spans="1:3">
      <c r="A9" t="s">
        <v>12</v>
      </c>
      <c r="B9">
        <v>43.89</v>
      </c>
    </row>
    <row r="10" spans="1:3">
      <c r="A10" t="s">
        <v>13</v>
      </c>
      <c r="B10">
        <v>8.88</v>
      </c>
    </row>
    <row r="11" spans="1:3">
      <c r="A11" t="s">
        <v>15</v>
      </c>
      <c r="B11">
        <v>22.81</v>
      </c>
    </row>
    <row r="12" spans="1:3">
      <c r="A12" t="s">
        <v>16</v>
      </c>
      <c r="B12">
        <v>14.15</v>
      </c>
    </row>
    <row r="13" spans="1:3">
      <c r="A13" t="s">
        <v>17</v>
      </c>
      <c r="B13">
        <v>41.19</v>
      </c>
    </row>
    <row r="14" spans="1:3">
      <c r="A14" t="s">
        <v>18</v>
      </c>
      <c r="B14">
        <v>20.45</v>
      </c>
    </row>
    <row r="15" spans="1:3">
      <c r="A15" t="s">
        <v>19</v>
      </c>
      <c r="B15">
        <v>60.66</v>
      </c>
    </row>
    <row r="16" spans="1:3">
      <c r="A16" t="s">
        <v>20</v>
      </c>
      <c r="B16">
        <v>14.57</v>
      </c>
    </row>
    <row r="17" spans="1:3">
      <c r="A17" t="s">
        <v>21</v>
      </c>
      <c r="B17">
        <v>29.38</v>
      </c>
    </row>
    <row r="18" spans="1:3">
      <c r="A18" t="s">
        <v>22</v>
      </c>
      <c r="B18">
        <v>4.95</v>
      </c>
    </row>
    <row r="19" spans="1:3">
      <c r="A19" t="s">
        <v>24</v>
      </c>
      <c r="B19">
        <v>5.35</v>
      </c>
    </row>
    <row r="20" spans="1:3">
      <c r="A20" t="s">
        <v>25</v>
      </c>
      <c r="B20">
        <v>7.85</v>
      </c>
    </row>
    <row r="21" spans="1:3">
      <c r="A21" t="s">
        <v>26</v>
      </c>
      <c r="B21">
        <v>12.8</v>
      </c>
    </row>
    <row r="22" spans="1:3">
      <c r="A22" t="s">
        <v>28</v>
      </c>
      <c r="B22">
        <v>8.3</v>
      </c>
    </row>
  </sheetData>
  <sheetProtection formatCells="0" formatColumns="0" formatRows="0" insertColumns="0" insertRows="0" insertHyperlinks="0" deleteColumns="0" deleteRows="0" selectLockedCells="1" sort="0" autoFilter="0" pivotTables="0" selectUnlockedCells="1"/>
  <printOptions/>
  <pageMargins left="1" right="1" top="1.667" bottom="1.667" header="1" footer="1"/>
  <pageSetup/>
</worksheet>
</file>

<file path=xl/worksheets/sheet3.xml><?xml version="1.0" encoding="utf-8"?>
<worksheet xmlns="http://schemas.openxmlformats.org/spreadsheetml/2006/main" xmlns:r="http://schemas.openxmlformats.org/officeDocument/2006/relationships">
  <dimension ref="A1"/>
  <sheetViews>
    <sheetView workbookViewId="0">
      <selection activeCell="A1" sqref="A1"/>
    </sheetView>
  </sheetViews>
  <sheetFormatPr defaultRowHeight="12.75"/>
  <sheetData/>
  <sheetProtection formatCells="0" formatColumns="0" formatRows="0" insertColumns="0" insertRows="0" insertHyperlinks="0" deleteColumns="0" deleteRows="0" selectLockedCells="1" sort="0" autoFilter="0" pivotTables="0" selectUnlockedCells="1"/>
  <printOptions/>
  <pageMargins left="1" right="1" top="1.667" bottom="1.667" header="1" footer="1"/>
  <pageSetup/>
</worksheet>
</file>